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565" activeTab="1"/>
  </bookViews>
  <sheets>
    <sheet name="Vendredi" sheetId="1" r:id="rId1"/>
    <sheet name="samedi" sheetId="2" r:id="rId2"/>
  </sheets>
  <definedNames>
    <definedName name="HeureSys">42207.4221643519</definedName>
  </definedNames>
  <calcPr fullCalcOnLoad="1"/>
</workbook>
</file>

<file path=xl/sharedStrings.xml><?xml version="1.0" encoding="utf-8"?>
<sst xmlns="http://schemas.openxmlformats.org/spreadsheetml/2006/main" count="124" uniqueCount="82">
  <si>
    <t xml:space="preserve"> </t>
  </si>
  <si>
    <t>ITINERAIRE et CONTRÔLES</t>
  </si>
  <si>
    <t xml:space="preserve">Liaison </t>
  </si>
  <si>
    <t xml:space="preserve">Total </t>
  </si>
  <si>
    <t>Distance</t>
  </si>
  <si>
    <t>T.I.</t>
  </si>
  <si>
    <t>1ère voit</t>
  </si>
  <si>
    <r>
      <t>Refuel</t>
    </r>
    <r>
      <rPr>
        <b/>
        <sz val="9"/>
        <rFont val="Arial"/>
        <family val="2"/>
      </rPr>
      <t xml:space="preserve"> </t>
    </r>
  </si>
  <si>
    <t xml:space="preserve">RZ  </t>
  </si>
  <si>
    <t>Section 1</t>
  </si>
  <si>
    <t xml:space="preserve">Etape 1 </t>
  </si>
  <si>
    <t xml:space="preserve">CH </t>
  </si>
  <si>
    <t>ES</t>
  </si>
  <si>
    <t xml:space="preserve">Lieux </t>
  </si>
  <si>
    <t xml:space="preserve">ES </t>
  </si>
  <si>
    <t xml:space="preserve">Départ Etape 1 </t>
  </si>
  <si>
    <t>CH 0</t>
  </si>
  <si>
    <t xml:space="preserve">Prochain Refuel </t>
  </si>
  <si>
    <t xml:space="preserve"> Total  Etape 1 </t>
  </si>
  <si>
    <t xml:space="preserve">Etape 2 </t>
  </si>
  <si>
    <t xml:space="preserve">Départ Etape 2 </t>
  </si>
  <si>
    <t>CHAMPIONNAT DE FRANCE DES RALLYES</t>
  </si>
  <si>
    <t>CH8</t>
  </si>
  <si>
    <t>Entrée Regroupement  -</t>
  </si>
  <si>
    <r>
      <t>Sortie Regroupement</t>
    </r>
    <r>
      <rPr>
        <b/>
        <sz val="9"/>
        <rFont val="Arial"/>
        <family val="2"/>
      </rPr>
      <t xml:space="preserve"> </t>
    </r>
  </si>
  <si>
    <t xml:space="preserve"> Total  Etape 2</t>
  </si>
  <si>
    <t xml:space="preserve">Sortie Assistance </t>
  </si>
  <si>
    <t xml:space="preserve">Entrée Parc Fermé </t>
  </si>
  <si>
    <t>min</t>
  </si>
  <si>
    <t>vmoy</t>
  </si>
  <si>
    <r>
      <t>Refuel</t>
    </r>
    <r>
      <rPr>
        <b/>
        <sz val="9"/>
        <rFont val="Arial"/>
        <family val="2"/>
      </rPr>
      <t xml:space="preserve"> </t>
    </r>
  </si>
  <si>
    <t>CH0A</t>
  </si>
  <si>
    <t xml:space="preserve">Entrée assistance </t>
  </si>
  <si>
    <t xml:space="preserve">Sortie assistance </t>
  </si>
  <si>
    <t>CH0B</t>
  </si>
  <si>
    <t>CH1</t>
  </si>
  <si>
    <t>CH2</t>
  </si>
  <si>
    <t>Entrée assistance</t>
  </si>
  <si>
    <t>CH3</t>
  </si>
  <si>
    <t>KARTIX</t>
  </si>
  <si>
    <t>Assistance C  St Hippolyte du Fort</t>
  </si>
  <si>
    <t>CH7</t>
  </si>
  <si>
    <t>Section 3</t>
  </si>
  <si>
    <t>CH9</t>
  </si>
  <si>
    <t>Assistance A  St Hippolyte du Fort</t>
  </si>
  <si>
    <t>CH10</t>
  </si>
  <si>
    <t>LASALLE - SOUDORGUES</t>
  </si>
  <si>
    <t>Vendredi 30 Octobre 2020</t>
  </si>
  <si>
    <t>Samedi 31 Octobre 2020</t>
  </si>
  <si>
    <t>ST MARTIAL - ARDAILLERS "CC Ganges Sumène"</t>
  </si>
  <si>
    <t>CH 6B</t>
  </si>
  <si>
    <t>CH 6C</t>
  </si>
  <si>
    <t>CH 6D</t>
  </si>
  <si>
    <t>CH9A</t>
  </si>
  <si>
    <t>CH9B</t>
  </si>
  <si>
    <t>Entrée Reclassement</t>
  </si>
  <si>
    <t>Sortie Reclassement</t>
  </si>
  <si>
    <t>PODIUM MONTPELLIER</t>
  </si>
  <si>
    <t xml:space="preserve">Sortie Parc Fermé Montpellier </t>
  </si>
  <si>
    <t>COL DU MINIER</t>
  </si>
  <si>
    <t>ALZON VILLAGE - VISSEC - BLANDAS</t>
  </si>
  <si>
    <t>CC PAYS VIGANAIS LE VIGAN POMMIERS</t>
  </si>
  <si>
    <t>CH13A</t>
  </si>
  <si>
    <t>CH13B</t>
  </si>
  <si>
    <t>CH13C</t>
  </si>
  <si>
    <t>Entrée Parc fin d'étape GANGES</t>
  </si>
  <si>
    <r>
      <t>3ème CRITERIUM DES CEVENNES</t>
    </r>
    <r>
      <rPr>
        <b/>
        <sz val="12"/>
        <color indexed="10"/>
        <rFont val="Arial"/>
        <family val="2"/>
      </rPr>
      <t xml:space="preserve"> VHRS</t>
    </r>
  </si>
  <si>
    <t>CH6A VHrs</t>
  </si>
  <si>
    <t>ZR1</t>
  </si>
  <si>
    <t>ZR2</t>
  </si>
  <si>
    <t>ZR3</t>
  </si>
  <si>
    <t>CP KARTIX Reconaissance ZR10</t>
  </si>
  <si>
    <t>ZR7</t>
  </si>
  <si>
    <t>ZR8</t>
  </si>
  <si>
    <t>ZR9</t>
  </si>
  <si>
    <t>ZR10</t>
  </si>
  <si>
    <t xml:space="preserve">Les Plantiers - Col de la Triballe CC Causse Aigoual </t>
  </si>
  <si>
    <t>Sortie Parc Fermé GANGES</t>
  </si>
  <si>
    <t>RECLASSEMENT St Mathieu de Treviers 45 mins</t>
  </si>
  <si>
    <r>
      <t xml:space="preserve">REGROUPEMENT LE VIGAN 1h00 </t>
    </r>
    <r>
      <rPr>
        <b/>
        <sz val="9"/>
        <color indexed="10"/>
        <rFont val="Arial"/>
        <family val="2"/>
      </rPr>
      <t>Refuel possible le vigan</t>
    </r>
  </si>
  <si>
    <t>Version 07/10/2020 V8</t>
  </si>
  <si>
    <t>Section 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</si>
</sst>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color indexed="9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4"/>
      <color indexed="62"/>
      <name val="Arial"/>
      <family val="2"/>
    </font>
    <font>
      <sz val="10"/>
      <color indexed="9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4"/>
      <color rgb="FF333399"/>
      <name val="Arial"/>
      <family val="2"/>
    </font>
    <font>
      <sz val="10"/>
      <color theme="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0" borderId="2" applyNumberFormat="0" applyFill="0" applyAlignment="0" applyProtection="0"/>
    <xf numFmtId="0" fontId="0" fillId="26" borderId="3" applyNumberFormat="0" applyFont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9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3" fillId="34" borderId="19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10" fontId="1" fillId="34" borderId="20" xfId="0" applyNumberFormat="1" applyFont="1" applyFill="1" applyBorder="1" applyAlignment="1">
      <alignment/>
    </xf>
    <xf numFmtId="2" fontId="1" fillId="34" borderId="18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13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2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33" borderId="22" xfId="0" applyFont="1" applyFill="1" applyBorder="1" applyAlignment="1">
      <alignment/>
    </xf>
    <xf numFmtId="2" fontId="1" fillId="33" borderId="22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1" xfId="0" applyFill="1" applyBorder="1" applyAlignment="1">
      <alignment/>
    </xf>
    <xf numFmtId="0" fontId="7" fillId="35" borderId="21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32" borderId="11" xfId="0" applyNumberFormat="1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50" fillId="0" borderId="0" xfId="0" applyFont="1" applyAlignment="1">
      <alignment horizontal="left" vertical="center"/>
    </xf>
    <xf numFmtId="20" fontId="0" fillId="0" borderId="13" xfId="0" applyNumberFormat="1" applyFon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1" fillId="33" borderId="22" xfId="0" applyNumberFormat="1" applyFont="1" applyFill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20" fontId="6" fillId="0" borderId="13" xfId="0" applyNumberFormat="1" applyFont="1" applyBorder="1" applyAlignment="1">
      <alignment horizontal="center"/>
    </xf>
    <xf numFmtId="21" fontId="51" fillId="0" borderId="0" xfId="0" applyNumberFormat="1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7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0" fontId="1" fillId="0" borderId="16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" fillId="33" borderId="23" xfId="0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20" fontId="0" fillId="0" borderId="0" xfId="0" applyNumberFormat="1" applyAlignment="1">
      <alignment/>
    </xf>
    <xf numFmtId="43" fontId="0" fillId="0" borderId="0" xfId="45" applyFont="1" applyAlignment="1">
      <alignment/>
    </xf>
    <xf numFmtId="0" fontId="8" fillId="36" borderId="0" xfId="0" applyFont="1" applyFill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0" fontId="0" fillId="37" borderId="0" xfId="0" applyNumberFormat="1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 vertical="center" textRotation="90"/>
    </xf>
    <xf numFmtId="0" fontId="0" fillId="39" borderId="12" xfId="0" applyFont="1" applyFill="1" applyBorder="1" applyAlignment="1">
      <alignment horizontal="center" vertical="center" textRotation="90"/>
    </xf>
    <xf numFmtId="0" fontId="2" fillId="0" borderId="0" xfId="0" applyFont="1" applyAlignment="1">
      <alignment/>
    </xf>
    <xf numFmtId="2" fontId="0" fillId="0" borderId="0" xfId="0" applyNumberFormat="1" applyAlignment="1">
      <alignment horizontal="center"/>
    </xf>
    <xf numFmtId="20" fontId="0" fillId="0" borderId="0" xfId="0" applyNumberFormat="1" applyFont="1" applyAlignment="1">
      <alignment horizontal="center"/>
    </xf>
    <xf numFmtId="0" fontId="52" fillId="0" borderId="0" xfId="0" applyFont="1" applyBorder="1" applyAlignment="1">
      <alignment/>
    </xf>
    <xf numFmtId="0" fontId="0" fillId="38" borderId="24" xfId="0" applyFont="1" applyFill="1" applyBorder="1" applyAlignment="1">
      <alignment horizontal="center" vertical="center" textRotation="90"/>
    </xf>
    <xf numFmtId="0" fontId="0" fillId="38" borderId="25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3" fillId="0" borderId="11" xfId="0" applyFont="1" applyBorder="1" applyAlignment="1">
      <alignment horizontal="right"/>
    </xf>
    <xf numFmtId="0" fontId="54" fillId="0" borderId="11" xfId="0" applyFont="1" applyBorder="1" applyAlignment="1">
      <alignment horizontal="right"/>
    </xf>
    <xf numFmtId="0" fontId="54" fillId="0" borderId="16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5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40" borderId="22" xfId="0" applyFont="1" applyFill="1" applyBorder="1" applyAlignment="1">
      <alignment horizontal="center"/>
    </xf>
    <xf numFmtId="0" fontId="3" fillId="40" borderId="14" xfId="0" applyFont="1" applyFill="1" applyBorder="1" applyAlignment="1">
      <alignment horizontal="center"/>
    </xf>
    <xf numFmtId="0" fontId="0" fillId="39" borderId="21" xfId="0" applyFont="1" applyFill="1" applyBorder="1" applyAlignment="1">
      <alignment horizontal="center" vertical="center" textRotation="90"/>
    </xf>
    <xf numFmtId="0" fontId="0" fillId="39" borderId="12" xfId="0" applyFont="1" applyFill="1" applyBorder="1" applyAlignment="1">
      <alignment horizontal="center" vertical="center" textRotation="90"/>
    </xf>
    <xf numFmtId="0" fontId="0" fillId="38" borderId="15" xfId="0" applyFont="1" applyFill="1" applyBorder="1" applyAlignment="1">
      <alignment horizontal="center" vertical="center" textRotation="90"/>
    </xf>
    <xf numFmtId="0" fontId="0" fillId="38" borderId="13" xfId="0" applyFont="1" applyFill="1" applyBorder="1" applyAlignment="1">
      <alignment horizontal="center" vertical="center" textRotation="90"/>
    </xf>
    <xf numFmtId="0" fontId="0" fillId="38" borderId="16" xfId="0" applyFont="1" applyFill="1" applyBorder="1" applyAlignment="1">
      <alignment horizontal="center" vertical="center" textRotation="90"/>
    </xf>
    <xf numFmtId="0" fontId="3" fillId="41" borderId="0" xfId="0" applyFont="1" applyFill="1" applyBorder="1" applyAlignment="1">
      <alignment horizontal="left"/>
    </xf>
    <xf numFmtId="0" fontId="2" fillId="41" borderId="0" xfId="0" applyFont="1" applyFill="1" applyBorder="1" applyAlignment="1">
      <alignment/>
    </xf>
    <xf numFmtId="0" fontId="2" fillId="41" borderId="13" xfId="0" applyFont="1" applyFill="1" applyBorder="1" applyAlignment="1">
      <alignment/>
    </xf>
    <xf numFmtId="0" fontId="3" fillId="41" borderId="0" xfId="0" applyFont="1" applyFill="1" applyAlignment="1">
      <alignment horizontal="left"/>
    </xf>
    <xf numFmtId="0" fontId="2" fillId="41" borderId="0" xfId="0" applyFont="1" applyFill="1" applyAlignment="1">
      <alignment/>
    </xf>
    <xf numFmtId="0" fontId="2" fillId="41" borderId="13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523875</xdr:colOff>
      <xdr:row>3</xdr:row>
      <xdr:rowOff>28575</xdr:rowOff>
    </xdr:from>
    <xdr:to>
      <xdr:col>8</xdr:col>
      <xdr:colOff>28575</xdr:colOff>
      <xdr:row>5</xdr:row>
      <xdr:rowOff>114300</xdr:rowOff>
    </xdr:to>
    <xdr:pic>
      <xdr:nvPicPr>
        <xdr:cNvPr id="1" name="Image 3" descr="RALLYEÔÇóChampionDF-blan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819150"/>
          <a:ext cx="1362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</xdr:row>
      <xdr:rowOff>9525</xdr:rowOff>
    </xdr:from>
    <xdr:to>
      <xdr:col>2</xdr:col>
      <xdr:colOff>619125</xdr:colOff>
      <xdr:row>6</xdr:row>
      <xdr:rowOff>95250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552450"/>
          <a:ext cx="1228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466725</xdr:colOff>
      <xdr:row>3</xdr:row>
      <xdr:rowOff>9525</xdr:rowOff>
    </xdr:from>
    <xdr:to>
      <xdr:col>7</xdr:col>
      <xdr:colOff>571500</xdr:colOff>
      <xdr:row>5</xdr:row>
      <xdr:rowOff>123825</xdr:rowOff>
    </xdr:to>
    <xdr:pic>
      <xdr:nvPicPr>
        <xdr:cNvPr id="1" name="Image 3" descr="RALLYEÔÇóChampionDF-blan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800100"/>
          <a:ext cx="1343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2</xdr:row>
      <xdr:rowOff>114300</xdr:rowOff>
    </xdr:from>
    <xdr:to>
      <xdr:col>2</xdr:col>
      <xdr:colOff>314325</xdr:colOff>
      <xdr:row>7</xdr:row>
      <xdr:rowOff>28575</xdr:rowOff>
    </xdr:to>
    <xdr:pic>
      <xdr:nvPicPr>
        <xdr:cNvPr id="2" name="Image 271" descr="Sans titre (2)bi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657225"/>
          <a:ext cx="1009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SheetLayoutView="100" workbookViewId="0" topLeftCell="A1">
      <selection activeCell="H30" sqref="H30"/>
    </sheetView>
  </sheetViews>
  <sheetFormatPr defaultColWidth="11.421875" defaultRowHeight="12.75"/>
  <cols>
    <col min="1" max="1" width="2.140625" style="0" customWidth="1"/>
    <col min="2" max="2" width="9.8515625" style="0" customWidth="1"/>
    <col min="3" max="3" width="52.57421875" style="0" customWidth="1"/>
    <col min="4" max="8" width="9.28125" style="0" customWidth="1"/>
    <col min="9" max="9" width="3.28125" style="0" customWidth="1"/>
    <col min="10" max="10" width="9.28125" style="0" hidden="1" customWidth="1"/>
    <col min="11" max="11" width="9.8515625" style="0" hidden="1" customWidth="1"/>
    <col min="12" max="12" width="7.00390625" style="0" hidden="1" customWidth="1"/>
    <col min="13" max="13" width="9.8515625" style="0" hidden="1" customWidth="1"/>
    <col min="14" max="14" width="4.00390625" style="0" hidden="1" customWidth="1"/>
    <col min="15" max="15" width="12.00390625" style="0" hidden="1" customWidth="1"/>
  </cols>
  <sheetData>
    <row r="1" spans="2:3" ht="30" customHeight="1">
      <c r="B1" s="54"/>
      <c r="C1" s="73" t="s">
        <v>80</v>
      </c>
    </row>
    <row r="2" spans="1:8" ht="12.75">
      <c r="A2" s="45"/>
      <c r="B2" s="46"/>
      <c r="C2" s="46"/>
      <c r="D2" s="46"/>
      <c r="E2" s="46"/>
      <c r="F2" s="46"/>
      <c r="G2" s="46"/>
      <c r="H2" s="47"/>
    </row>
    <row r="3" spans="1:10" ht="19.5" customHeight="1">
      <c r="A3" s="5"/>
      <c r="B3" s="87" t="s">
        <v>66</v>
      </c>
      <c r="C3" s="87"/>
      <c r="D3" s="87"/>
      <c r="E3" s="87"/>
      <c r="F3" s="87"/>
      <c r="G3" s="87"/>
      <c r="H3" s="88"/>
      <c r="J3" s="1"/>
    </row>
    <row r="4" spans="1:8" ht="12.75" customHeight="1">
      <c r="A4" s="5"/>
      <c r="B4" s="89" t="s">
        <v>21</v>
      </c>
      <c r="C4" s="89"/>
      <c r="D4" s="89"/>
      <c r="E4" s="89"/>
      <c r="F4" s="89"/>
      <c r="G4" s="89"/>
      <c r="H4" s="90"/>
    </row>
    <row r="5" spans="1:8" ht="12.75" customHeight="1">
      <c r="A5" s="5"/>
      <c r="B5" s="89" t="s">
        <v>1</v>
      </c>
      <c r="C5" s="89"/>
      <c r="D5" s="89"/>
      <c r="E5" s="89"/>
      <c r="F5" s="89"/>
      <c r="G5" s="89"/>
      <c r="H5" s="90"/>
    </row>
    <row r="6" spans="1:8" ht="13.5" customHeight="1">
      <c r="A6" s="5"/>
      <c r="B6" s="6"/>
      <c r="C6" s="94"/>
      <c r="D6" s="94"/>
      <c r="E6" s="94"/>
      <c r="F6" s="95"/>
      <c r="G6" s="6"/>
      <c r="H6" s="7"/>
    </row>
    <row r="7" spans="1:9" ht="12.75" customHeight="1">
      <c r="A7" s="18"/>
      <c r="B7" s="9"/>
      <c r="C7" s="10"/>
      <c r="D7" s="14"/>
      <c r="E7" s="13"/>
      <c r="F7" s="91"/>
      <c r="G7" s="92"/>
      <c r="H7" s="93"/>
      <c r="I7" s="26"/>
    </row>
    <row r="8" spans="1:8" ht="12.75" customHeight="1">
      <c r="A8" s="5"/>
      <c r="B8" s="20" t="s">
        <v>10</v>
      </c>
      <c r="C8" s="19"/>
      <c r="D8" s="96" t="s">
        <v>47</v>
      </c>
      <c r="E8" s="97"/>
      <c r="F8" s="97"/>
      <c r="G8" s="97"/>
      <c r="H8" s="98"/>
    </row>
    <row r="9" spans="1:8" ht="12.75" customHeight="1">
      <c r="A9" s="5"/>
      <c r="B9" s="66"/>
      <c r="C9" s="9"/>
      <c r="D9" s="14"/>
      <c r="E9" s="14"/>
      <c r="F9" s="14"/>
      <c r="G9" s="14"/>
      <c r="H9" s="27"/>
    </row>
    <row r="10" spans="1:8" ht="12.75" customHeight="1">
      <c r="A10" s="5"/>
      <c r="B10" s="28" t="s">
        <v>11</v>
      </c>
      <c r="C10" s="29" t="s">
        <v>13</v>
      </c>
      <c r="D10" s="30" t="s">
        <v>14</v>
      </c>
      <c r="E10" s="30" t="s">
        <v>2</v>
      </c>
      <c r="F10" s="30" t="s">
        <v>3</v>
      </c>
      <c r="G10" s="31"/>
      <c r="H10" s="32"/>
    </row>
    <row r="11" spans="1:8" ht="12.75" customHeight="1">
      <c r="A11" s="5"/>
      <c r="B11" s="33" t="s">
        <v>12</v>
      </c>
      <c r="C11" s="34"/>
      <c r="D11" s="35" t="s">
        <v>4</v>
      </c>
      <c r="E11" s="35" t="s">
        <v>4</v>
      </c>
      <c r="F11" s="35" t="s">
        <v>4</v>
      </c>
      <c r="G11" s="35" t="s">
        <v>5</v>
      </c>
      <c r="H11" s="36" t="s">
        <v>6</v>
      </c>
    </row>
    <row r="12" spans="1:14" ht="12.75" customHeight="1">
      <c r="A12" s="5"/>
      <c r="B12" s="67"/>
      <c r="C12" s="8" t="s">
        <v>15</v>
      </c>
      <c r="D12" s="37"/>
      <c r="E12" s="37"/>
      <c r="F12" s="37"/>
      <c r="G12" s="37"/>
      <c r="H12" s="38"/>
      <c r="N12" s="74"/>
    </row>
    <row r="13" spans="1:14" ht="12.75" customHeight="1">
      <c r="A13" s="5"/>
      <c r="B13" s="62"/>
      <c r="C13" s="9"/>
      <c r="D13" s="14" t="s">
        <v>0</v>
      </c>
      <c r="E13" s="12"/>
      <c r="F13" s="12"/>
      <c r="G13" s="12"/>
      <c r="H13" s="11"/>
      <c r="I13" s="85" t="s">
        <v>9</v>
      </c>
      <c r="N13" s="74"/>
    </row>
    <row r="14" spans="1:15" ht="12.75" customHeight="1" thickBot="1">
      <c r="A14" s="5"/>
      <c r="B14" s="62" t="s">
        <v>16</v>
      </c>
      <c r="C14" s="9" t="s">
        <v>58</v>
      </c>
      <c r="D14" s="14" t="s">
        <v>0</v>
      </c>
      <c r="E14" s="12"/>
      <c r="F14" s="12"/>
      <c r="G14" s="12"/>
      <c r="H14" s="55">
        <v>0.47222222222222227</v>
      </c>
      <c r="I14" s="86"/>
      <c r="N14" s="75" t="s">
        <v>28</v>
      </c>
      <c r="O14" s="76" t="s">
        <v>29</v>
      </c>
    </row>
    <row r="15" spans="1:15" ht="12.75" customHeight="1" thickBot="1">
      <c r="A15" s="5"/>
      <c r="B15" s="68"/>
      <c r="C15" s="99" t="s">
        <v>71</v>
      </c>
      <c r="D15" s="99"/>
      <c r="E15" s="99"/>
      <c r="F15" s="99"/>
      <c r="G15" s="99"/>
      <c r="H15" s="100"/>
      <c r="I15" s="86"/>
      <c r="J15" s="72">
        <f aca="true" t="shared" si="0" ref="J15:J30">F15/50*60</f>
        <v>0</v>
      </c>
      <c r="K15">
        <f aca="true" t="shared" si="1" ref="K15:K21">D15/60*60</f>
        <v>0</v>
      </c>
      <c r="L15">
        <f aca="true" t="shared" si="2" ref="L15:L29">E15/50*60</f>
        <v>0</v>
      </c>
      <c r="M15">
        <f>K14+L15</f>
        <v>0</v>
      </c>
      <c r="N15" s="74">
        <f aca="true" t="shared" si="3" ref="N15:N29">G15*1440</f>
        <v>0</v>
      </c>
      <c r="O15" t="e">
        <f aca="true" t="shared" si="4" ref="O15:O29">60*F15/N15</f>
        <v>#DIV/0!</v>
      </c>
    </row>
    <row r="16" spans="1:18" ht="12.75" customHeight="1" thickBot="1">
      <c r="A16" s="5"/>
      <c r="B16" s="62" t="s">
        <v>31</v>
      </c>
      <c r="C16" s="9" t="s">
        <v>32</v>
      </c>
      <c r="D16" s="14" t="s">
        <v>0</v>
      </c>
      <c r="E16" s="12">
        <f>59.4+19.8</f>
        <v>79.2</v>
      </c>
      <c r="F16" s="13">
        <f>E16</f>
        <v>79.2</v>
      </c>
      <c r="G16" s="56">
        <v>0.06944444444444443</v>
      </c>
      <c r="H16" s="55">
        <f>H14+G16</f>
        <v>0.5416666666666667</v>
      </c>
      <c r="I16" s="86"/>
      <c r="J16" s="72">
        <f t="shared" si="0"/>
        <v>95.04</v>
      </c>
      <c r="K16" t="e">
        <f t="shared" si="1"/>
        <v>#VALUE!</v>
      </c>
      <c r="L16">
        <f t="shared" si="2"/>
        <v>95.04</v>
      </c>
      <c r="M16" t="e">
        <f>#REF!+L16</f>
        <v>#REF!</v>
      </c>
      <c r="N16" s="74">
        <f t="shared" si="3"/>
        <v>99.99999999999999</v>
      </c>
      <c r="O16">
        <f t="shared" si="4"/>
        <v>47.52000000000001</v>
      </c>
      <c r="R16" s="77"/>
    </row>
    <row r="17" spans="1:15" ht="12.75" customHeight="1" thickBot="1">
      <c r="A17" s="5"/>
      <c r="B17" s="68"/>
      <c r="C17" s="42" t="s">
        <v>44</v>
      </c>
      <c r="D17" s="43" t="str">
        <f>D14</f>
        <v> </v>
      </c>
      <c r="E17" s="43"/>
      <c r="F17" s="43"/>
      <c r="G17" s="57">
        <v>0.017361111111111112</v>
      </c>
      <c r="H17" s="15"/>
      <c r="I17" s="86"/>
      <c r="J17" s="72">
        <f t="shared" si="0"/>
        <v>0</v>
      </c>
      <c r="K17" t="e">
        <f t="shared" si="1"/>
        <v>#VALUE!</v>
      </c>
      <c r="L17">
        <f t="shared" si="2"/>
        <v>0</v>
      </c>
      <c r="M17" t="e">
        <f aca="true" t="shared" si="5" ref="M17:M22">K16+L17</f>
        <v>#VALUE!</v>
      </c>
      <c r="N17" s="74">
        <f t="shared" si="3"/>
        <v>25</v>
      </c>
      <c r="O17">
        <f t="shared" si="4"/>
        <v>0</v>
      </c>
    </row>
    <row r="18" spans="1:15" ht="12" customHeight="1">
      <c r="A18" s="5"/>
      <c r="B18" s="62" t="s">
        <v>34</v>
      </c>
      <c r="C18" s="9" t="s">
        <v>33</v>
      </c>
      <c r="D18" s="14" t="s">
        <v>0</v>
      </c>
      <c r="E18" s="12">
        <v>3</v>
      </c>
      <c r="F18" s="12">
        <f>E18</f>
        <v>3</v>
      </c>
      <c r="G18" s="56"/>
      <c r="H18" s="55">
        <f>H16+G17</f>
        <v>0.5590277777777779</v>
      </c>
      <c r="I18" s="86"/>
      <c r="J18" s="72">
        <f t="shared" si="0"/>
        <v>3.5999999999999996</v>
      </c>
      <c r="K18" t="e">
        <f t="shared" si="1"/>
        <v>#VALUE!</v>
      </c>
      <c r="L18">
        <f t="shared" si="2"/>
        <v>3.5999999999999996</v>
      </c>
      <c r="M18" t="e">
        <f t="shared" si="5"/>
        <v>#VALUE!</v>
      </c>
      <c r="N18" s="74">
        <f t="shared" si="3"/>
        <v>0</v>
      </c>
      <c r="O18" t="e">
        <f t="shared" si="4"/>
        <v>#DIV/0!</v>
      </c>
    </row>
    <row r="19" spans="1:15" ht="12.75" customHeight="1">
      <c r="A19" s="5"/>
      <c r="B19" s="49" t="s">
        <v>8</v>
      </c>
      <c r="C19" s="39" t="s">
        <v>7</v>
      </c>
      <c r="D19" s="4">
        <v>0</v>
      </c>
      <c r="E19" s="4">
        <f>E16</f>
        <v>79.2</v>
      </c>
      <c r="F19" s="4">
        <f>E19+D19</f>
        <v>79.2</v>
      </c>
      <c r="G19" s="2"/>
      <c r="H19" s="16"/>
      <c r="I19" s="86"/>
      <c r="J19" s="72">
        <f t="shared" si="0"/>
        <v>95.04</v>
      </c>
      <c r="K19">
        <f t="shared" si="1"/>
        <v>0</v>
      </c>
      <c r="L19">
        <f t="shared" si="2"/>
        <v>95.04</v>
      </c>
      <c r="M19" t="e">
        <f t="shared" si="5"/>
        <v>#VALUE!</v>
      </c>
      <c r="N19" s="74">
        <f t="shared" si="3"/>
        <v>0</v>
      </c>
      <c r="O19" t="e">
        <f t="shared" si="4"/>
        <v>#DIV/0!</v>
      </c>
    </row>
    <row r="20" spans="1:15" ht="12.75" customHeight="1">
      <c r="A20" s="5"/>
      <c r="B20" s="50">
        <v>1</v>
      </c>
      <c r="C20" s="53" t="s">
        <v>17</v>
      </c>
      <c r="D20" s="52">
        <f>D22</f>
        <v>15.9</v>
      </c>
      <c r="E20" s="52">
        <f>E18+E21+E23</f>
        <v>52.5</v>
      </c>
      <c r="F20" s="52">
        <f>D20+E20</f>
        <v>68.4</v>
      </c>
      <c r="G20" s="3"/>
      <c r="H20" s="17"/>
      <c r="I20" s="86"/>
      <c r="J20" s="72">
        <f t="shared" si="0"/>
        <v>82.08000000000001</v>
      </c>
      <c r="K20">
        <f t="shared" si="1"/>
        <v>15.9</v>
      </c>
      <c r="L20">
        <f t="shared" si="2"/>
        <v>63</v>
      </c>
      <c r="M20">
        <f t="shared" si="5"/>
        <v>63</v>
      </c>
      <c r="N20" s="74">
        <f t="shared" si="3"/>
        <v>0</v>
      </c>
      <c r="O20" t="e">
        <f t="shared" si="4"/>
        <v>#DIV/0!</v>
      </c>
    </row>
    <row r="21" spans="1:15" ht="12.75" customHeight="1">
      <c r="A21" s="5"/>
      <c r="B21" s="62" t="s">
        <v>35</v>
      </c>
      <c r="C21" s="9"/>
      <c r="D21" s="51"/>
      <c r="E21" s="12">
        <v>28.5</v>
      </c>
      <c r="F21" s="13">
        <f>E21</f>
        <v>28.5</v>
      </c>
      <c r="G21" s="58">
        <v>0.027777777777777776</v>
      </c>
      <c r="H21" s="55">
        <f>H18+G21</f>
        <v>0.5868055555555557</v>
      </c>
      <c r="I21" s="86"/>
      <c r="J21" s="72">
        <f t="shared" si="0"/>
        <v>34.199999999999996</v>
      </c>
      <c r="K21">
        <f t="shared" si="1"/>
        <v>0</v>
      </c>
      <c r="L21">
        <f t="shared" si="2"/>
        <v>34.199999999999996</v>
      </c>
      <c r="M21">
        <f t="shared" si="5"/>
        <v>50.099999999999994</v>
      </c>
      <c r="N21" s="74">
        <f t="shared" si="3"/>
        <v>40</v>
      </c>
      <c r="O21">
        <f t="shared" si="4"/>
        <v>42.75</v>
      </c>
    </row>
    <row r="22" spans="1:15" ht="12.75" customHeight="1">
      <c r="A22" s="5"/>
      <c r="B22" s="69" t="s">
        <v>68</v>
      </c>
      <c r="C22" s="40" t="s">
        <v>49</v>
      </c>
      <c r="D22" s="44">
        <v>15.9</v>
      </c>
      <c r="E22" s="12"/>
      <c r="F22" s="13"/>
      <c r="G22" s="60">
        <v>0.0020833333333333333</v>
      </c>
      <c r="H22" s="59">
        <f>H21+G22</f>
        <v>0.588888888888889</v>
      </c>
      <c r="I22" s="86"/>
      <c r="J22" s="72">
        <f t="shared" si="0"/>
        <v>0</v>
      </c>
      <c r="K22">
        <f>D22/50*60</f>
        <v>19.080000000000002</v>
      </c>
      <c r="L22">
        <f t="shared" si="2"/>
        <v>0</v>
      </c>
      <c r="M22">
        <f t="shared" si="5"/>
        <v>0</v>
      </c>
      <c r="N22" s="74">
        <f t="shared" si="3"/>
        <v>3</v>
      </c>
      <c r="O22">
        <f t="shared" si="4"/>
        <v>0</v>
      </c>
    </row>
    <row r="23" spans="1:14" ht="12.75" customHeight="1">
      <c r="A23" s="5"/>
      <c r="B23" s="69"/>
      <c r="C23" s="40"/>
      <c r="D23" s="44"/>
      <c r="E23" s="12">
        <v>21</v>
      </c>
      <c r="F23" s="13"/>
      <c r="G23" s="60"/>
      <c r="H23" s="59"/>
      <c r="I23" s="86"/>
      <c r="J23" s="72"/>
      <c r="N23" s="74"/>
    </row>
    <row r="24" spans="1:15" ht="12.75" customHeight="1">
      <c r="A24" s="5"/>
      <c r="B24" s="49" t="s">
        <v>8</v>
      </c>
      <c r="C24" s="39" t="s">
        <v>7</v>
      </c>
      <c r="D24" s="4">
        <f>D22</f>
        <v>15.9</v>
      </c>
      <c r="E24" s="4">
        <f>E20</f>
        <v>52.5</v>
      </c>
      <c r="F24" s="4">
        <f>E24+D24</f>
        <v>68.4</v>
      </c>
      <c r="G24" s="2"/>
      <c r="H24" s="16"/>
      <c r="I24" s="86"/>
      <c r="J24" s="72">
        <f>F24/50*60</f>
        <v>82.08000000000001</v>
      </c>
      <c r="K24">
        <f>D24/60*60</f>
        <v>15.9</v>
      </c>
      <c r="L24">
        <f>E24/50*60</f>
        <v>63</v>
      </c>
      <c r="M24">
        <f>K22+L24</f>
        <v>82.08</v>
      </c>
      <c r="N24" s="74">
        <f>G24*1440</f>
        <v>0</v>
      </c>
      <c r="O24" t="e">
        <f>60*F24/N24</f>
        <v>#DIV/0!</v>
      </c>
    </row>
    <row r="25" spans="1:16" ht="12.75" customHeight="1">
      <c r="A25" s="5"/>
      <c r="B25" s="50">
        <v>2</v>
      </c>
      <c r="C25" s="53" t="s">
        <v>17</v>
      </c>
      <c r="D25" s="52">
        <f>D27+D29</f>
        <v>29.2</v>
      </c>
      <c r="E25" s="52">
        <f>E26+E28+E30+samedi!E15</f>
        <v>96.14</v>
      </c>
      <c r="F25" s="52">
        <f>D25+E25</f>
        <v>125.34</v>
      </c>
      <c r="G25" s="3"/>
      <c r="H25" s="17"/>
      <c r="I25" s="86"/>
      <c r="J25" s="72">
        <f>F25/50*60</f>
        <v>150.40800000000002</v>
      </c>
      <c r="K25">
        <f>D25/60*60</f>
        <v>29.2</v>
      </c>
      <c r="L25">
        <f>E25/50*60</f>
        <v>115.36800000000001</v>
      </c>
      <c r="M25">
        <f>K24+L25</f>
        <v>131.268</v>
      </c>
      <c r="N25" s="74">
        <f>G25*1440</f>
        <v>0</v>
      </c>
      <c r="O25" t="e">
        <f>60*F25/N25</f>
        <v>#DIV/0!</v>
      </c>
      <c r="P25" s="77"/>
    </row>
    <row r="26" spans="1:15" ht="12.75" customHeight="1">
      <c r="A26" s="5"/>
      <c r="B26" s="62" t="s">
        <v>36</v>
      </c>
      <c r="C26" s="9"/>
      <c r="D26" s="14" t="s">
        <v>0</v>
      </c>
      <c r="E26" s="12">
        <v>5.54</v>
      </c>
      <c r="F26" s="13">
        <f>D22+E23+E26</f>
        <v>42.44</v>
      </c>
      <c r="G26" s="58">
        <v>0.04513888888888889</v>
      </c>
      <c r="H26" s="55">
        <f>H22+G26</f>
        <v>0.6340277777777779</v>
      </c>
      <c r="I26" s="86"/>
      <c r="J26" s="72">
        <f t="shared" si="0"/>
        <v>50.928</v>
      </c>
      <c r="K26" t="e">
        <f>D26/60*60</f>
        <v>#VALUE!</v>
      </c>
      <c r="L26">
        <f t="shared" si="2"/>
        <v>6.648</v>
      </c>
      <c r="M26">
        <f>K22+L26</f>
        <v>25.728</v>
      </c>
      <c r="N26" s="74">
        <f t="shared" si="3"/>
        <v>65</v>
      </c>
      <c r="O26">
        <f t="shared" si="4"/>
        <v>39.17538461538461</v>
      </c>
    </row>
    <row r="27" spans="1:15" ht="12.75" customHeight="1">
      <c r="A27" s="5"/>
      <c r="B27" s="69" t="s">
        <v>69</v>
      </c>
      <c r="C27" s="40" t="s">
        <v>59</v>
      </c>
      <c r="D27" s="44">
        <v>14</v>
      </c>
      <c r="E27" s="12"/>
      <c r="F27" s="13"/>
      <c r="G27" s="60">
        <v>0.0020833333333333333</v>
      </c>
      <c r="H27" s="59">
        <f>H26+G27</f>
        <v>0.6361111111111112</v>
      </c>
      <c r="I27" s="86"/>
      <c r="J27" s="72">
        <f t="shared" si="0"/>
        <v>0</v>
      </c>
      <c r="K27">
        <f>D27/50*60</f>
        <v>16.8</v>
      </c>
      <c r="L27">
        <f t="shared" si="2"/>
        <v>0</v>
      </c>
      <c r="M27" t="e">
        <f>K26+L27</f>
        <v>#VALUE!</v>
      </c>
      <c r="N27" s="74">
        <f t="shared" si="3"/>
        <v>3</v>
      </c>
      <c r="O27">
        <f t="shared" si="4"/>
        <v>0</v>
      </c>
    </row>
    <row r="28" spans="1:15" ht="12.75" customHeight="1">
      <c r="A28" s="5"/>
      <c r="B28" s="62" t="s">
        <v>38</v>
      </c>
      <c r="C28" s="9"/>
      <c r="D28" s="14" t="s">
        <v>0</v>
      </c>
      <c r="E28" s="12">
        <v>30.4</v>
      </c>
      <c r="F28" s="13">
        <f>E28+D27</f>
        <v>44.4</v>
      </c>
      <c r="G28" s="58">
        <v>0.04861111111111111</v>
      </c>
      <c r="H28" s="55">
        <f>H27+G28</f>
        <v>0.6847222222222223</v>
      </c>
      <c r="I28" s="86"/>
      <c r="J28" s="72">
        <f t="shared" si="0"/>
        <v>53.28</v>
      </c>
      <c r="K28" t="e">
        <f>D28/60*60</f>
        <v>#VALUE!</v>
      </c>
      <c r="L28">
        <f t="shared" si="2"/>
        <v>36.48</v>
      </c>
      <c r="M28">
        <f>K27+L28</f>
        <v>53.28</v>
      </c>
      <c r="N28" s="74">
        <f t="shared" si="3"/>
        <v>70</v>
      </c>
      <c r="O28">
        <f t="shared" si="4"/>
        <v>38.05714285714286</v>
      </c>
    </row>
    <row r="29" spans="1:15" ht="12.75" customHeight="1">
      <c r="A29" s="5"/>
      <c r="B29" s="69" t="s">
        <v>70</v>
      </c>
      <c r="C29" s="40" t="s">
        <v>60</v>
      </c>
      <c r="D29" s="44">
        <v>15.2</v>
      </c>
      <c r="E29" s="12"/>
      <c r="F29" s="13"/>
      <c r="G29" s="60">
        <v>0.0020833333333333333</v>
      </c>
      <c r="H29" s="59">
        <f>H28+G29</f>
        <v>0.6868055555555557</v>
      </c>
      <c r="I29" s="86"/>
      <c r="J29" s="72">
        <f t="shared" si="0"/>
        <v>0</v>
      </c>
      <c r="K29">
        <f>D29/50*60</f>
        <v>18.24</v>
      </c>
      <c r="L29">
        <f t="shared" si="2"/>
        <v>0</v>
      </c>
      <c r="M29" t="e">
        <f>K28+L29</f>
        <v>#VALUE!</v>
      </c>
      <c r="N29" s="74">
        <f t="shared" si="3"/>
        <v>3</v>
      </c>
      <c r="O29">
        <f t="shared" si="4"/>
        <v>0</v>
      </c>
    </row>
    <row r="30" spans="1:13" ht="12.75" customHeight="1">
      <c r="A30" s="5"/>
      <c r="B30" s="62" t="s">
        <v>67</v>
      </c>
      <c r="C30" s="81" t="s">
        <v>65</v>
      </c>
      <c r="D30" s="1" t="s">
        <v>0</v>
      </c>
      <c r="E30" s="82">
        <v>47.2</v>
      </c>
      <c r="F30" s="82">
        <f>D29+E30</f>
        <v>62.400000000000006</v>
      </c>
      <c r="G30" s="83">
        <v>0.0625</v>
      </c>
      <c r="H30" s="55">
        <f>H29+G30</f>
        <v>0.7493055555555557</v>
      </c>
      <c r="I30" s="86"/>
      <c r="J30" s="72">
        <f t="shared" si="0"/>
        <v>74.88000000000001</v>
      </c>
      <c r="K30" t="e">
        <f>D30/60*60</f>
        <v>#VALUE!</v>
      </c>
      <c r="L30">
        <f>E30/40*60</f>
        <v>70.80000000000001</v>
      </c>
      <c r="M30">
        <f>K29+L30</f>
        <v>89.04</v>
      </c>
    </row>
    <row r="31" spans="1:15" ht="7.5" customHeight="1">
      <c r="A31" s="5"/>
      <c r="B31" s="5"/>
      <c r="C31" s="63"/>
      <c r="D31" s="64"/>
      <c r="E31" s="64"/>
      <c r="F31" s="64"/>
      <c r="G31" s="64"/>
      <c r="H31" s="65"/>
      <c r="I31" s="6"/>
      <c r="J31" s="72">
        <f>F31/50*60</f>
        <v>0</v>
      </c>
      <c r="K31">
        <f>D31/60*60</f>
        <v>0</v>
      </c>
      <c r="N31" s="74">
        <f>G31*1440</f>
        <v>0</v>
      </c>
      <c r="O31" t="e">
        <f>60*F31/N31</f>
        <v>#DIV/0!</v>
      </c>
    </row>
    <row r="32" spans="1:15" ht="12.75" customHeight="1">
      <c r="A32" s="5"/>
      <c r="B32" s="18"/>
      <c r="C32" s="21" t="s">
        <v>18</v>
      </c>
      <c r="D32" s="24">
        <f>D22+D27+D29</f>
        <v>45.099999999999994</v>
      </c>
      <c r="E32" s="24">
        <f>E16+E18+E21+E26+E28+E30+E23</f>
        <v>214.84000000000003</v>
      </c>
      <c r="F32" s="24">
        <f>E32+D32</f>
        <v>259.94000000000005</v>
      </c>
      <c r="G32" s="22"/>
      <c r="H32" s="23">
        <f>D32/F32</f>
        <v>0.1735015772870662</v>
      </c>
      <c r="O32" t="e">
        <f>60*F32/N32</f>
        <v>#DIV/0!</v>
      </c>
    </row>
    <row r="33" spans="1:8" ht="12.75">
      <c r="A33" s="18"/>
      <c r="B33" s="48" t="s">
        <v>0</v>
      </c>
      <c r="C33" s="25"/>
      <c r="D33" s="25"/>
      <c r="E33" s="25"/>
      <c r="F33" s="91"/>
      <c r="G33" s="92"/>
      <c r="H33" s="93"/>
    </row>
    <row r="35" ht="12.75" hidden="1">
      <c r="G35" s="61">
        <v>0.016666666666666666</v>
      </c>
    </row>
    <row r="36" ht="12.75" hidden="1">
      <c r="G36" s="71" t="e">
        <f>#REF!+#REF!+#REF!+#REF!+#REF!+#REF!+#REF!+#REF!+#REF!+#REF!+#REF!+#REF!+#REF!+#REF!+#REF!+G26+G21+G17+G16+#REF!+#REF!+#REF!+G35</f>
        <v>#REF!</v>
      </c>
    </row>
    <row r="40" ht="12.75">
      <c r="D40" s="77"/>
    </row>
  </sheetData>
  <sheetProtection/>
  <mergeCells count="9">
    <mergeCell ref="I13:I30"/>
    <mergeCell ref="B3:H3"/>
    <mergeCell ref="B4:H4"/>
    <mergeCell ref="F33:H33"/>
    <mergeCell ref="F7:H7"/>
    <mergeCell ref="C6:F6"/>
    <mergeCell ref="D8:H8"/>
    <mergeCell ref="B5:H5"/>
    <mergeCell ref="C15:H15"/>
  </mergeCells>
  <printOptions/>
  <pageMargins left="0.3937007874015748" right="0.3937007874015748" top="0.35433070866141736" bottom="0.3937007874015748" header="0.35433070866141736" footer="0.1181102362204724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PageLayoutView="0" workbookViewId="0" topLeftCell="A1">
      <selection activeCell="Q24" sqref="Q24"/>
    </sheetView>
  </sheetViews>
  <sheetFormatPr defaultColWidth="11.421875" defaultRowHeight="12.75"/>
  <cols>
    <col min="1" max="1" width="2.140625" style="0" customWidth="1"/>
    <col min="2" max="2" width="9.8515625" style="0" customWidth="1"/>
    <col min="3" max="3" width="42.421875" style="0" customWidth="1"/>
    <col min="4" max="8" width="9.28125" style="0" customWidth="1"/>
    <col min="9" max="9" width="3.28125" style="0" customWidth="1"/>
    <col min="10" max="10" width="9.28125" style="0" hidden="1" customWidth="1"/>
    <col min="11" max="11" width="12.00390625" style="0" hidden="1" customWidth="1"/>
    <col min="12" max="12" width="7.00390625" style="0" hidden="1" customWidth="1"/>
    <col min="13" max="13" width="12.00390625" style="0" hidden="1" customWidth="1"/>
  </cols>
  <sheetData>
    <row r="1" spans="2:3" ht="30" customHeight="1">
      <c r="B1" s="54"/>
      <c r="C1" s="73" t="s">
        <v>80</v>
      </c>
    </row>
    <row r="2" spans="1:8" ht="12.75">
      <c r="A2" s="45"/>
      <c r="B2" s="46"/>
      <c r="C2" s="46"/>
      <c r="D2" s="46"/>
      <c r="E2" s="46"/>
      <c r="F2" s="46"/>
      <c r="G2" s="46"/>
      <c r="H2" s="47"/>
    </row>
    <row r="3" spans="1:10" ht="19.5" customHeight="1">
      <c r="A3" s="5"/>
      <c r="B3" s="87" t="s">
        <v>66</v>
      </c>
      <c r="C3" s="87"/>
      <c r="D3" s="87"/>
      <c r="E3" s="87"/>
      <c r="F3" s="87"/>
      <c r="G3" s="87"/>
      <c r="H3" s="88"/>
      <c r="J3" s="1"/>
    </row>
    <row r="4" spans="1:8" ht="12.75" customHeight="1">
      <c r="A4" s="5"/>
      <c r="B4" s="89" t="s">
        <v>21</v>
      </c>
      <c r="C4" s="89"/>
      <c r="D4" s="89"/>
      <c r="E4" s="89"/>
      <c r="F4" s="89"/>
      <c r="G4" s="89"/>
      <c r="H4" s="90"/>
    </row>
    <row r="5" spans="1:8" ht="12.75" customHeight="1">
      <c r="A5" s="5"/>
      <c r="B5" s="89" t="s">
        <v>1</v>
      </c>
      <c r="C5" s="89"/>
      <c r="D5" s="89"/>
      <c r="E5" s="89"/>
      <c r="F5" s="89"/>
      <c r="G5" s="89"/>
      <c r="H5" s="90"/>
    </row>
    <row r="6" spans="1:8" ht="13.5" customHeight="1">
      <c r="A6" s="5"/>
      <c r="B6" s="6"/>
      <c r="C6" s="94"/>
      <c r="D6" s="94"/>
      <c r="E6" s="94"/>
      <c r="F6" s="95"/>
      <c r="G6" s="6"/>
      <c r="H6" s="7"/>
    </row>
    <row r="7" spans="1:9" ht="12.75" customHeight="1">
      <c r="A7" s="18"/>
      <c r="B7" s="9"/>
      <c r="C7" s="8"/>
      <c r="D7" s="14"/>
      <c r="E7" s="13"/>
      <c r="F7" s="91"/>
      <c r="G7" s="92"/>
      <c r="H7" s="93"/>
      <c r="I7" s="26"/>
    </row>
    <row r="8" spans="1:8" ht="12.75" customHeight="1">
      <c r="A8" s="5"/>
      <c r="B8" s="20" t="s">
        <v>19</v>
      </c>
      <c r="C8" s="19"/>
      <c r="D8" s="96" t="s">
        <v>48</v>
      </c>
      <c r="E8" s="97"/>
      <c r="F8" s="97"/>
      <c r="G8" s="97"/>
      <c r="H8" s="98"/>
    </row>
    <row r="9" spans="1:8" ht="12.75" customHeight="1">
      <c r="A9" s="5"/>
      <c r="B9" s="66"/>
      <c r="C9" s="9"/>
      <c r="D9" s="14"/>
      <c r="E9" s="14"/>
      <c r="F9" s="14"/>
      <c r="G9" s="14"/>
      <c r="H9" s="27"/>
    </row>
    <row r="10" spans="1:8" ht="12.75" customHeight="1">
      <c r="A10" s="5"/>
      <c r="B10" s="28" t="s">
        <v>11</v>
      </c>
      <c r="C10" s="29" t="s">
        <v>13</v>
      </c>
      <c r="D10" s="30" t="s">
        <v>14</v>
      </c>
      <c r="E10" s="30" t="s">
        <v>2</v>
      </c>
      <c r="F10" s="30" t="s">
        <v>3</v>
      </c>
      <c r="G10" s="31"/>
      <c r="H10" s="32"/>
    </row>
    <row r="11" spans="1:8" ht="12.75" customHeight="1">
      <c r="A11" s="5"/>
      <c r="B11" s="33" t="s">
        <v>12</v>
      </c>
      <c r="C11" s="34"/>
      <c r="D11" s="35" t="s">
        <v>4</v>
      </c>
      <c r="E11" s="35" t="s">
        <v>4</v>
      </c>
      <c r="F11" s="35" t="s">
        <v>4</v>
      </c>
      <c r="G11" s="35" t="s">
        <v>5</v>
      </c>
      <c r="H11" s="36" t="s">
        <v>6</v>
      </c>
    </row>
    <row r="12" spans="1:8" ht="12.75" customHeight="1">
      <c r="A12" s="5"/>
      <c r="B12" s="67"/>
      <c r="C12" s="8" t="s">
        <v>20</v>
      </c>
      <c r="D12" s="37"/>
      <c r="E12" s="37"/>
      <c r="F12" s="37"/>
      <c r="G12" s="37"/>
      <c r="H12" s="38"/>
    </row>
    <row r="13" spans="1:9" ht="12.75" customHeight="1">
      <c r="A13" s="5"/>
      <c r="B13" s="62"/>
      <c r="C13" s="9"/>
      <c r="D13" s="14" t="s">
        <v>0</v>
      </c>
      <c r="E13" s="12"/>
      <c r="F13" s="12"/>
      <c r="G13" s="12"/>
      <c r="H13" s="11"/>
      <c r="I13" s="103" t="s">
        <v>81</v>
      </c>
    </row>
    <row r="14" spans="1:13" ht="12.75" customHeight="1">
      <c r="A14" s="5"/>
      <c r="B14" s="62" t="s">
        <v>50</v>
      </c>
      <c r="C14" s="9" t="s">
        <v>77</v>
      </c>
      <c r="D14" s="14" t="s">
        <v>0</v>
      </c>
      <c r="E14" s="12"/>
      <c r="F14" s="12"/>
      <c r="G14" s="58"/>
      <c r="H14" s="55">
        <v>0.4270833333333333</v>
      </c>
      <c r="I14" s="104"/>
      <c r="J14" s="72">
        <f aca="true" t="shared" si="0" ref="J14:J19">F14/50*60</f>
        <v>0</v>
      </c>
      <c r="K14" t="e">
        <f aca="true" t="shared" si="1" ref="K14:K19">D14/60*60</f>
        <v>#VALUE!</v>
      </c>
      <c r="L14">
        <f aca="true" t="shared" si="2" ref="L14:L19">E14/50*60</f>
        <v>0</v>
      </c>
      <c r="M14">
        <f>K12+L14</f>
        <v>0</v>
      </c>
    </row>
    <row r="15" spans="1:13" ht="12.75" customHeight="1" thickBot="1">
      <c r="A15" s="5"/>
      <c r="B15" s="62" t="s">
        <v>51</v>
      </c>
      <c r="C15" s="9" t="s">
        <v>37</v>
      </c>
      <c r="D15" s="14" t="s">
        <v>0</v>
      </c>
      <c r="E15" s="12">
        <v>13</v>
      </c>
      <c r="F15" s="12">
        <f>E15</f>
        <v>13</v>
      </c>
      <c r="G15" s="58">
        <v>0.011805555555555555</v>
      </c>
      <c r="H15" s="55">
        <f>G15+H14</f>
        <v>0.4388888888888889</v>
      </c>
      <c r="I15" s="104"/>
      <c r="J15" s="72">
        <f t="shared" si="0"/>
        <v>15.600000000000001</v>
      </c>
      <c r="K15" t="e">
        <f t="shared" si="1"/>
        <v>#VALUE!</v>
      </c>
      <c r="L15">
        <f t="shared" si="2"/>
        <v>15.600000000000001</v>
      </c>
      <c r="M15">
        <f>K13+L15</f>
        <v>15.600000000000001</v>
      </c>
    </row>
    <row r="16" spans="1:13" ht="12.75" customHeight="1" thickBot="1">
      <c r="A16" s="5"/>
      <c r="B16" s="68"/>
      <c r="C16" s="42" t="s">
        <v>40</v>
      </c>
      <c r="D16" s="43"/>
      <c r="E16" s="43"/>
      <c r="F16" s="43"/>
      <c r="G16" s="57">
        <v>0.03125</v>
      </c>
      <c r="H16" s="15"/>
      <c r="I16" s="104"/>
      <c r="J16" s="72">
        <f t="shared" si="0"/>
        <v>0</v>
      </c>
      <c r="K16">
        <f t="shared" si="1"/>
        <v>0</v>
      </c>
      <c r="L16">
        <f t="shared" si="2"/>
        <v>0</v>
      </c>
      <c r="M16" t="e">
        <f>K15+L16</f>
        <v>#VALUE!</v>
      </c>
    </row>
    <row r="17" spans="1:13" ht="12.75" customHeight="1">
      <c r="A17" s="5"/>
      <c r="B17" s="62" t="s">
        <v>52</v>
      </c>
      <c r="C17" s="9" t="s">
        <v>26</v>
      </c>
      <c r="D17" s="14" t="s">
        <v>0</v>
      </c>
      <c r="E17" s="12">
        <v>3</v>
      </c>
      <c r="F17" s="13">
        <f>E17</f>
        <v>3</v>
      </c>
      <c r="G17" s="12"/>
      <c r="H17" s="55">
        <f>H15+G16</f>
        <v>0.4701388888888889</v>
      </c>
      <c r="I17" s="104"/>
      <c r="J17" s="72">
        <f t="shared" si="0"/>
        <v>3.5999999999999996</v>
      </c>
      <c r="K17" t="e">
        <f t="shared" si="1"/>
        <v>#VALUE!</v>
      </c>
      <c r="L17">
        <f t="shared" si="2"/>
        <v>3.5999999999999996</v>
      </c>
      <c r="M17">
        <f>K16+L17</f>
        <v>3.5999999999999996</v>
      </c>
    </row>
    <row r="18" spans="1:13" ht="12.75" customHeight="1">
      <c r="A18" s="5"/>
      <c r="B18" s="49" t="s">
        <v>8</v>
      </c>
      <c r="C18" s="39" t="s">
        <v>30</v>
      </c>
      <c r="D18" s="4">
        <f>Vendredi!D27+Vendredi!D29</f>
        <v>29.2</v>
      </c>
      <c r="E18" s="4">
        <f>E15+Vendredi!E30+Vendredi!E28+Vendredi!E26</f>
        <v>96.14</v>
      </c>
      <c r="F18" s="4">
        <f>E18+D18</f>
        <v>125.34</v>
      </c>
      <c r="G18" s="2"/>
      <c r="H18" s="16"/>
      <c r="I18" s="104"/>
      <c r="J18" s="72">
        <f t="shared" si="0"/>
        <v>150.40800000000002</v>
      </c>
      <c r="K18">
        <f t="shared" si="1"/>
        <v>29.2</v>
      </c>
      <c r="L18">
        <f t="shared" si="2"/>
        <v>115.36800000000001</v>
      </c>
      <c r="M18" t="e">
        <f>K17+L18</f>
        <v>#VALUE!</v>
      </c>
    </row>
    <row r="19" spans="1:13" ht="12.75" customHeight="1">
      <c r="A19" s="5"/>
      <c r="B19" s="50">
        <v>3</v>
      </c>
      <c r="C19" s="53" t="s">
        <v>17</v>
      </c>
      <c r="D19" s="52">
        <f>D21+D23+D30+D25</f>
        <v>45.18</v>
      </c>
      <c r="E19" s="52">
        <f>E17+E20+E22+E24+E28+E29+E31+E26+E33+E34</f>
        <v>141.64</v>
      </c>
      <c r="F19" s="52">
        <f>D19+E19</f>
        <v>186.82</v>
      </c>
      <c r="G19" s="3"/>
      <c r="H19" s="17"/>
      <c r="I19" s="104"/>
      <c r="J19" s="72">
        <f t="shared" si="0"/>
        <v>224.18399999999997</v>
      </c>
      <c r="K19">
        <f t="shared" si="1"/>
        <v>45.18</v>
      </c>
      <c r="L19">
        <f t="shared" si="2"/>
        <v>169.968</v>
      </c>
      <c r="M19">
        <f>K18+L19</f>
        <v>199.16799999999998</v>
      </c>
    </row>
    <row r="20" spans="1:13" ht="17.25" customHeight="1">
      <c r="A20" s="5"/>
      <c r="B20" s="62" t="s">
        <v>41</v>
      </c>
      <c r="C20" s="9"/>
      <c r="D20" s="51"/>
      <c r="E20" s="12">
        <v>14.39</v>
      </c>
      <c r="F20" s="13">
        <f>E20</f>
        <v>14.39</v>
      </c>
      <c r="G20" s="58">
        <v>0.024305555555555556</v>
      </c>
      <c r="H20" s="55">
        <f>G20+H17</f>
        <v>0.49444444444444446</v>
      </c>
      <c r="I20" s="104"/>
      <c r="J20" s="72">
        <f aca="true" t="shared" si="3" ref="J20:J35">F20/50*60</f>
        <v>17.268</v>
      </c>
      <c r="K20">
        <f aca="true" t="shared" si="4" ref="K20:K35">D20/60*60</f>
        <v>0</v>
      </c>
      <c r="L20">
        <f aca="true" t="shared" si="5" ref="L20:L35">E20/40*60</f>
        <v>21.585</v>
      </c>
      <c r="M20" t="e">
        <f>#REF!+L20</f>
        <v>#REF!</v>
      </c>
    </row>
    <row r="21" spans="1:13" ht="12.75" customHeight="1">
      <c r="A21" s="5"/>
      <c r="B21" s="69" t="s">
        <v>72</v>
      </c>
      <c r="C21" s="40" t="s">
        <v>46</v>
      </c>
      <c r="D21" s="44">
        <v>6.98</v>
      </c>
      <c r="E21" s="12"/>
      <c r="F21" s="13"/>
      <c r="G21" s="60">
        <v>0.0020833333333333333</v>
      </c>
      <c r="H21" s="59">
        <f aca="true" t="shared" si="6" ref="H21:H26">H20+G21</f>
        <v>0.4965277777777778</v>
      </c>
      <c r="I21" s="104"/>
      <c r="J21" s="72">
        <f t="shared" si="3"/>
        <v>0</v>
      </c>
      <c r="K21">
        <f>D21/50*60</f>
        <v>8.376</v>
      </c>
      <c r="L21">
        <f t="shared" si="5"/>
        <v>0</v>
      </c>
      <c r="M21">
        <f>K20+L21</f>
        <v>0</v>
      </c>
    </row>
    <row r="22" spans="1:13" ht="12.75" customHeight="1">
      <c r="A22" s="5"/>
      <c r="B22" s="62" t="s">
        <v>22</v>
      </c>
      <c r="C22" s="9"/>
      <c r="D22" s="14"/>
      <c r="E22" s="12">
        <v>13.7</v>
      </c>
      <c r="F22" s="13">
        <f>E22+D21</f>
        <v>20.68</v>
      </c>
      <c r="G22" s="78">
        <v>0.020833333333333332</v>
      </c>
      <c r="H22" s="55">
        <f t="shared" si="6"/>
        <v>0.5173611111111112</v>
      </c>
      <c r="I22" s="104"/>
      <c r="J22" s="72">
        <f t="shared" si="3"/>
        <v>24.816</v>
      </c>
      <c r="K22">
        <f t="shared" si="4"/>
        <v>0</v>
      </c>
      <c r="L22">
        <f t="shared" si="5"/>
        <v>20.549999999999997</v>
      </c>
      <c r="M22">
        <f>K21+L22</f>
        <v>28.925999999999995</v>
      </c>
    </row>
    <row r="23" spans="1:16" ht="12.75" customHeight="1">
      <c r="A23" s="5"/>
      <c r="B23" s="69" t="s">
        <v>73</v>
      </c>
      <c r="C23" s="40" t="s">
        <v>76</v>
      </c>
      <c r="D23" s="44">
        <v>14.3</v>
      </c>
      <c r="E23" s="41"/>
      <c r="F23" s="41"/>
      <c r="G23" s="60">
        <v>0.0020833333333333333</v>
      </c>
      <c r="H23" s="59">
        <f t="shared" si="6"/>
        <v>0.5194444444444445</v>
      </c>
      <c r="I23" s="104"/>
      <c r="J23" s="72">
        <f t="shared" si="3"/>
        <v>0</v>
      </c>
      <c r="K23">
        <f>D23/50*60</f>
        <v>17.160000000000004</v>
      </c>
      <c r="L23">
        <f t="shared" si="5"/>
        <v>0</v>
      </c>
      <c r="M23">
        <f>K22+L23</f>
        <v>0</v>
      </c>
      <c r="N23" s="40"/>
      <c r="O23" s="44"/>
      <c r="P23" s="41"/>
    </row>
    <row r="24" spans="1:13" ht="12.75" customHeight="1">
      <c r="A24" s="5"/>
      <c r="B24" s="62" t="s">
        <v>43</v>
      </c>
      <c r="C24" s="9"/>
      <c r="D24" s="12" t="s">
        <v>0</v>
      </c>
      <c r="E24" s="13">
        <v>22.32</v>
      </c>
      <c r="F24" s="13">
        <f>E24+D23</f>
        <v>36.620000000000005</v>
      </c>
      <c r="G24" s="58">
        <v>0.034722222222222224</v>
      </c>
      <c r="H24" s="55">
        <f t="shared" si="6"/>
        <v>0.5541666666666667</v>
      </c>
      <c r="I24" s="105"/>
      <c r="J24" s="72">
        <f t="shared" si="3"/>
        <v>43.944</v>
      </c>
      <c r="K24" t="e">
        <f t="shared" si="4"/>
        <v>#VALUE!</v>
      </c>
      <c r="L24">
        <f t="shared" si="5"/>
        <v>33.480000000000004</v>
      </c>
      <c r="M24" t="e">
        <f>#REF!+L24</f>
        <v>#REF!</v>
      </c>
    </row>
    <row r="25" spans="1:16" ht="12.75" customHeight="1">
      <c r="A25" s="5"/>
      <c r="B25" s="69" t="s">
        <v>74</v>
      </c>
      <c r="C25" s="40" t="s">
        <v>61</v>
      </c>
      <c r="D25" s="44">
        <v>22.5</v>
      </c>
      <c r="E25" s="41"/>
      <c r="F25" s="41"/>
      <c r="G25" s="60">
        <v>0.0020833333333333333</v>
      </c>
      <c r="H25" s="59">
        <f t="shared" si="6"/>
        <v>0.55625</v>
      </c>
      <c r="I25" s="79"/>
      <c r="J25" s="72">
        <f>F25/50*60</f>
        <v>0</v>
      </c>
      <c r="K25">
        <f>D25/50*60</f>
        <v>27</v>
      </c>
      <c r="L25">
        <f>E25/40*60</f>
        <v>0</v>
      </c>
      <c r="M25" t="e">
        <f>K24+L25</f>
        <v>#VALUE!</v>
      </c>
      <c r="N25" s="40"/>
      <c r="O25" s="44"/>
      <c r="P25" s="41"/>
    </row>
    <row r="26" spans="1:13" ht="12.75" customHeight="1">
      <c r="A26" s="5"/>
      <c r="B26" s="62" t="s">
        <v>53</v>
      </c>
      <c r="C26" s="9" t="s">
        <v>23</v>
      </c>
      <c r="D26" s="12" t="s">
        <v>0</v>
      </c>
      <c r="E26" s="13">
        <v>4.58</v>
      </c>
      <c r="F26" s="13">
        <f>E26+D25</f>
        <v>27.08</v>
      </c>
      <c r="G26" s="58">
        <v>0.024305555555555556</v>
      </c>
      <c r="H26" s="55">
        <f t="shared" si="6"/>
        <v>0.5805555555555556</v>
      </c>
      <c r="I26" s="79"/>
      <c r="J26" s="72">
        <f>F26/50*60</f>
        <v>32.495999999999995</v>
      </c>
      <c r="K26" t="e">
        <f>D26/60*60</f>
        <v>#VALUE!</v>
      </c>
      <c r="L26">
        <f>E26/40*60</f>
        <v>6.87</v>
      </c>
      <c r="M26" t="e">
        <f>#REF!+L26</f>
        <v>#REF!</v>
      </c>
    </row>
    <row r="27" spans="1:13" ht="12.75" customHeight="1">
      <c r="A27" s="5"/>
      <c r="B27" s="70"/>
      <c r="C27" s="106" t="s">
        <v>79</v>
      </c>
      <c r="D27" s="106"/>
      <c r="E27" s="106"/>
      <c r="F27" s="107"/>
      <c r="G27" s="107"/>
      <c r="H27" s="108"/>
      <c r="J27" s="72">
        <f t="shared" si="3"/>
        <v>0</v>
      </c>
      <c r="K27">
        <f t="shared" si="4"/>
        <v>0</v>
      </c>
      <c r="L27">
        <f t="shared" si="5"/>
        <v>0</v>
      </c>
      <c r="M27" t="e">
        <f>K24+L27</f>
        <v>#VALUE!</v>
      </c>
    </row>
    <row r="28" spans="1:13" ht="12.75" customHeight="1">
      <c r="A28" s="5"/>
      <c r="B28" s="62" t="s">
        <v>54</v>
      </c>
      <c r="C28" s="9" t="s">
        <v>24</v>
      </c>
      <c r="D28" s="6" t="s">
        <v>0</v>
      </c>
      <c r="E28" s="13">
        <v>0.1</v>
      </c>
      <c r="F28" s="13">
        <f>E28</f>
        <v>0.1</v>
      </c>
      <c r="G28" s="58">
        <v>0.041666666666666664</v>
      </c>
      <c r="H28" s="55">
        <f>H26+G28</f>
        <v>0.6222222222222222</v>
      </c>
      <c r="I28" s="101" t="s">
        <v>42</v>
      </c>
      <c r="J28" s="72">
        <f t="shared" si="3"/>
        <v>0.12</v>
      </c>
      <c r="K28" t="e">
        <f t="shared" si="4"/>
        <v>#VALUE!</v>
      </c>
      <c r="L28">
        <f t="shared" si="5"/>
        <v>0.15</v>
      </c>
      <c r="M28">
        <f>K27+L28</f>
        <v>0.15</v>
      </c>
    </row>
    <row r="29" spans="1:16" ht="12.75" customHeight="1">
      <c r="A29" s="5"/>
      <c r="B29" s="62" t="s">
        <v>45</v>
      </c>
      <c r="C29" s="84"/>
      <c r="D29" s="12" t="s">
        <v>0</v>
      </c>
      <c r="E29" s="13">
        <v>22.25</v>
      </c>
      <c r="F29" s="13">
        <f>E29</f>
        <v>22.25</v>
      </c>
      <c r="G29" s="58">
        <v>0.03125</v>
      </c>
      <c r="H29" s="55">
        <f>H28+G29</f>
        <v>0.6534722222222222</v>
      </c>
      <c r="I29" s="102"/>
      <c r="J29" s="72">
        <f>F29/50*60</f>
        <v>26.7</v>
      </c>
      <c r="K29" t="e">
        <f>D29/60*60</f>
        <v>#VALUE!</v>
      </c>
      <c r="L29">
        <f>E29/40*60</f>
        <v>33.375</v>
      </c>
      <c r="M29" t="e">
        <f>K24+L29</f>
        <v>#VALUE!</v>
      </c>
      <c r="N29" s="9"/>
      <c r="O29" s="12"/>
      <c r="P29" s="13"/>
    </row>
    <row r="30" spans="1:13" ht="12.75" customHeight="1">
      <c r="A30" s="5"/>
      <c r="B30" s="69" t="s">
        <v>75</v>
      </c>
      <c r="C30" s="40" t="s">
        <v>39</v>
      </c>
      <c r="D30" s="44">
        <v>1.4</v>
      </c>
      <c r="E30" s="12"/>
      <c r="F30" s="13"/>
      <c r="G30" s="60">
        <v>0.0020833333333333333</v>
      </c>
      <c r="H30" s="59">
        <f>H29+G30</f>
        <v>0.6555555555555556</v>
      </c>
      <c r="I30" s="102"/>
      <c r="J30" s="72">
        <f>F30/50*60</f>
        <v>0</v>
      </c>
      <c r="K30">
        <f>D30/35*60</f>
        <v>2.4</v>
      </c>
      <c r="L30">
        <f>E30/40*60</f>
        <v>0</v>
      </c>
      <c r="M30" t="e">
        <f>K29+L30</f>
        <v>#VALUE!</v>
      </c>
    </row>
    <row r="31" spans="1:13" ht="12.75" customHeight="1">
      <c r="A31" s="5"/>
      <c r="B31" s="62" t="s">
        <v>62</v>
      </c>
      <c r="C31" s="81" t="s">
        <v>55</v>
      </c>
      <c r="D31" s="1" t="s">
        <v>0</v>
      </c>
      <c r="E31" s="82">
        <v>31.1</v>
      </c>
      <c r="F31" s="82">
        <f>E31</f>
        <v>31.1</v>
      </c>
      <c r="G31" s="83">
        <v>0.017361111111111112</v>
      </c>
      <c r="H31" s="55">
        <f>H30+G31</f>
        <v>0.6729166666666667</v>
      </c>
      <c r="I31" s="102"/>
      <c r="J31" s="72">
        <f t="shared" si="3"/>
        <v>37.32</v>
      </c>
      <c r="K31" t="e">
        <f t="shared" si="4"/>
        <v>#VALUE!</v>
      </c>
      <c r="L31">
        <f t="shared" si="5"/>
        <v>46.650000000000006</v>
      </c>
      <c r="M31" t="e">
        <f>K28+L31</f>
        <v>#VALUE!</v>
      </c>
    </row>
    <row r="32" spans="1:13" ht="12.75" customHeight="1">
      <c r="A32" s="5"/>
      <c r="B32" s="70"/>
      <c r="C32" s="109" t="s">
        <v>78</v>
      </c>
      <c r="D32" s="109"/>
      <c r="E32" s="109"/>
      <c r="F32" s="110"/>
      <c r="G32" s="110"/>
      <c r="H32" s="111"/>
      <c r="I32" s="102"/>
      <c r="J32" s="72">
        <f t="shared" si="3"/>
        <v>0</v>
      </c>
      <c r="K32">
        <f t="shared" si="4"/>
        <v>0</v>
      </c>
      <c r="L32">
        <f t="shared" si="5"/>
        <v>0</v>
      </c>
      <c r="M32" t="e">
        <f>K31+L32</f>
        <v>#VALUE!</v>
      </c>
    </row>
    <row r="33" spans="1:13" ht="12.75" customHeight="1">
      <c r="A33" s="5"/>
      <c r="B33" s="62" t="s">
        <v>63</v>
      </c>
      <c r="C33" s="81" t="s">
        <v>56</v>
      </c>
      <c r="D33" t="s">
        <v>0</v>
      </c>
      <c r="E33" s="82">
        <v>0.1</v>
      </c>
      <c r="F33" s="82">
        <f>E33</f>
        <v>0.1</v>
      </c>
      <c r="G33" s="83">
        <v>0.03125</v>
      </c>
      <c r="H33" s="55">
        <f>H31+G33</f>
        <v>0.7041666666666667</v>
      </c>
      <c r="I33" s="102"/>
      <c r="J33" s="72">
        <f t="shared" si="3"/>
        <v>0.12</v>
      </c>
      <c r="K33" t="e">
        <f t="shared" si="4"/>
        <v>#VALUE!</v>
      </c>
      <c r="L33">
        <f t="shared" si="5"/>
        <v>0.15</v>
      </c>
      <c r="M33">
        <f>K32+L33</f>
        <v>0.15</v>
      </c>
    </row>
    <row r="34" spans="1:13" ht="12.75" customHeight="1">
      <c r="A34" s="5"/>
      <c r="B34" s="62" t="s">
        <v>64</v>
      </c>
      <c r="C34" s="81" t="s">
        <v>57</v>
      </c>
      <c r="D34" s="1" t="s">
        <v>0</v>
      </c>
      <c r="E34" s="82">
        <v>30.1</v>
      </c>
      <c r="F34" s="82">
        <f>E34</f>
        <v>30.1</v>
      </c>
      <c r="G34" s="83">
        <v>0.027777777777777776</v>
      </c>
      <c r="H34" s="55">
        <f>H33+G34</f>
        <v>0.7319444444444445</v>
      </c>
      <c r="I34" s="102"/>
      <c r="J34" s="72">
        <f t="shared" si="3"/>
        <v>36.12</v>
      </c>
      <c r="K34" t="e">
        <f t="shared" si="4"/>
        <v>#VALUE!</v>
      </c>
      <c r="L34">
        <f t="shared" si="5"/>
        <v>45.150000000000006</v>
      </c>
      <c r="M34" t="e">
        <f>K33+L34</f>
        <v>#VALUE!</v>
      </c>
    </row>
    <row r="35" spans="1:13" ht="12.75" customHeight="1">
      <c r="A35" s="5"/>
      <c r="B35" s="5"/>
      <c r="C35" s="62" t="s">
        <v>27</v>
      </c>
      <c r="D35" t="s">
        <v>0</v>
      </c>
      <c r="E35">
        <v>0.1</v>
      </c>
      <c r="H35" s="7"/>
      <c r="I35" s="102"/>
      <c r="J35" s="72">
        <f t="shared" si="3"/>
        <v>0</v>
      </c>
      <c r="K35" t="e">
        <f t="shared" si="4"/>
        <v>#VALUE!</v>
      </c>
      <c r="L35">
        <f t="shared" si="5"/>
        <v>0.15</v>
      </c>
      <c r="M35" t="e">
        <f>K34+L35</f>
        <v>#VALUE!</v>
      </c>
    </row>
    <row r="36" spans="1:13" ht="7.5" customHeight="1">
      <c r="A36" s="5"/>
      <c r="B36" s="5"/>
      <c r="C36" s="63"/>
      <c r="D36" s="64"/>
      <c r="E36" s="64"/>
      <c r="F36" s="64"/>
      <c r="G36" s="64"/>
      <c r="H36" s="65"/>
      <c r="I36" s="80"/>
      <c r="J36" s="72">
        <f>F36/50*60</f>
        <v>0</v>
      </c>
      <c r="K36">
        <f>D36/60*60</f>
        <v>0</v>
      </c>
      <c r="M36" t="e">
        <f>#REF!+L36</f>
        <v>#REF!</v>
      </c>
    </row>
    <row r="37" spans="1:13" ht="12.75" customHeight="1">
      <c r="A37" s="5"/>
      <c r="B37" s="18"/>
      <c r="C37" s="21" t="s">
        <v>25</v>
      </c>
      <c r="D37" s="24">
        <f>D30+D25+D23+D21</f>
        <v>45.18000000000001</v>
      </c>
      <c r="E37" s="24">
        <f>E15+E17+E20+E22+E24+E28+E29+E31+E33+E34+E35+E26</f>
        <v>154.73999999999998</v>
      </c>
      <c r="F37" s="24">
        <f>E37+D37</f>
        <v>199.92</v>
      </c>
      <c r="G37" s="22"/>
      <c r="H37" s="23">
        <f>D37/F37</f>
        <v>0.22599039615846345</v>
      </c>
      <c r="J37" s="72">
        <f>F37/50*60</f>
        <v>239.904</v>
      </c>
      <c r="K37">
        <f>D37/60*60</f>
        <v>45.18000000000001</v>
      </c>
      <c r="M37" t="e">
        <f>#REF!+L37</f>
        <v>#REF!</v>
      </c>
    </row>
    <row r="38" spans="1:13" ht="12.75">
      <c r="A38" s="18"/>
      <c r="B38" s="48" t="s">
        <v>0</v>
      </c>
      <c r="C38" s="25"/>
      <c r="D38" s="25"/>
      <c r="E38" s="25"/>
      <c r="F38" s="91"/>
      <c r="G38" s="92"/>
      <c r="H38" s="93"/>
      <c r="M38">
        <f>K37+L38</f>
        <v>45.18000000000001</v>
      </c>
    </row>
    <row r="40" ht="12.75" hidden="1">
      <c r="G40" s="61">
        <v>0.012499999999999999</v>
      </c>
    </row>
    <row r="41" ht="12.75" hidden="1">
      <c r="G41" s="71" t="e">
        <f>G15+G16+#REF!+#REF!+#REF!+G20+G22+G24+G28+G31+G32+#REF!+#REF!+#REF!+#REF!+G40+#REF!+#REF!</f>
        <v>#REF!</v>
      </c>
    </row>
    <row r="42" spans="4:6" ht="12.75">
      <c r="D42" s="77"/>
      <c r="E42" s="77"/>
      <c r="F42" s="77"/>
    </row>
  </sheetData>
  <sheetProtection/>
  <mergeCells count="11">
    <mergeCell ref="B3:H3"/>
    <mergeCell ref="B4:H4"/>
    <mergeCell ref="B5:H5"/>
    <mergeCell ref="C6:F6"/>
    <mergeCell ref="F7:H7"/>
    <mergeCell ref="I28:I35"/>
    <mergeCell ref="D8:H8"/>
    <mergeCell ref="I13:I24"/>
    <mergeCell ref="C27:H27"/>
    <mergeCell ref="F38:H38"/>
    <mergeCell ref="C32:H32"/>
  </mergeCells>
  <printOptions/>
  <pageMargins left="0.7" right="0.7" top="0.75" bottom="0.75" header="0.3" footer="0.3"/>
  <pageSetup fitToHeight="0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SASSO</dc:creator>
  <cp:keywords/>
  <dc:description/>
  <cp:lastModifiedBy>Alain.Szaf</cp:lastModifiedBy>
  <cp:lastPrinted>2020-09-29T13:19:14Z</cp:lastPrinted>
  <dcterms:created xsi:type="dcterms:W3CDTF">2009-05-11T12:10:27Z</dcterms:created>
  <dcterms:modified xsi:type="dcterms:W3CDTF">2020-10-08T08:21:10Z</dcterms:modified>
  <cp:category/>
  <cp:version/>
  <cp:contentType/>
  <cp:contentStatus/>
</cp:coreProperties>
</file>